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CTTDT\"/>
    </mc:Choice>
  </mc:AlternateContent>
  <xr:revisionPtr revIDLastSave="0" documentId="13_ncr:1_{5F436E3C-A340-4140-AF1D-F29AB47233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1" sheetId="1" r:id="rId1"/>
    <sheet name="PL2" sheetId="2" r:id="rId2"/>
    <sheet name="PL3" sheetId="3" r:id="rId3"/>
    <sheet name="PL4" sheetId="4" r:id="rId4"/>
  </sheets>
  <definedNames>
    <definedName name="_GoBack" localSheetId="0">'PL1'!#REF!</definedName>
    <definedName name="_xlnm.Print_Area" localSheetId="0">'PL1'!$B$1:$H$21</definedName>
    <definedName name="_xlnm.Print_Titles" localSheetId="0">'PL1'!$4:$4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H16" i="2" s="1"/>
  <c r="I16" i="2" s="1"/>
  <c r="H15" i="2"/>
  <c r="I15" i="2" s="1"/>
  <c r="F15" i="2"/>
  <c r="F14" i="2"/>
  <c r="H14" i="2" s="1"/>
  <c r="I14" i="2" s="1"/>
  <c r="F13" i="2"/>
  <c r="H13" i="2" s="1"/>
  <c r="I13" i="2" s="1"/>
  <c r="F12" i="2"/>
  <c r="H12" i="2" s="1"/>
  <c r="I12" i="2" s="1"/>
  <c r="H11" i="2"/>
  <c r="I11" i="2" s="1"/>
  <c r="F11" i="2"/>
  <c r="F10" i="2"/>
  <c r="H10" i="2" s="1"/>
  <c r="I10" i="2" s="1"/>
  <c r="F9" i="2"/>
  <c r="H9" i="2" s="1"/>
  <c r="I9" i="2" s="1"/>
  <c r="F8" i="2"/>
  <c r="H8" i="2" s="1"/>
  <c r="I8" i="2" s="1"/>
  <c r="H7" i="2"/>
  <c r="I7" i="2" s="1"/>
  <c r="F7" i="2"/>
  <c r="F6" i="2"/>
  <c r="H6" i="2" s="1"/>
  <c r="I6" i="2" s="1"/>
  <c r="F5" i="2"/>
  <c r="H5" i="2" s="1"/>
  <c r="I5" i="2" s="1"/>
  <c r="F19" i="4"/>
  <c r="G18" i="4"/>
  <c r="H18" i="4" s="1"/>
  <c r="H13" i="4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I17" i="2" l="1"/>
  <c r="H19" i="4"/>
  <c r="G19" i="4"/>
  <c r="F16" i="3"/>
  <c r="G16" i="3" s="1"/>
  <c r="H16" i="3" s="1"/>
  <c r="E16" i="3"/>
  <c r="F15" i="3"/>
  <c r="G15" i="3" s="1"/>
  <c r="H15" i="3" s="1"/>
  <c r="E15" i="3"/>
  <c r="F14" i="3"/>
  <c r="G14" i="3" s="1"/>
  <c r="H14" i="3" s="1"/>
  <c r="E14" i="3"/>
  <c r="F13" i="3"/>
  <c r="G13" i="3" s="1"/>
  <c r="H13" i="3" s="1"/>
  <c r="E13" i="3"/>
  <c r="F12" i="3"/>
  <c r="G12" i="3" s="1"/>
  <c r="H12" i="3" s="1"/>
  <c r="E12" i="3"/>
  <c r="F11" i="3"/>
  <c r="G11" i="3" s="1"/>
  <c r="H11" i="3" s="1"/>
  <c r="E11" i="3"/>
  <c r="F10" i="3"/>
  <c r="G10" i="3" s="1"/>
  <c r="H10" i="3" s="1"/>
  <c r="E10" i="3"/>
  <c r="F9" i="3"/>
  <c r="G9" i="3" s="1"/>
  <c r="H9" i="3" s="1"/>
  <c r="E9" i="3"/>
  <c r="F8" i="3"/>
  <c r="G8" i="3" s="1"/>
  <c r="H8" i="3" s="1"/>
  <c r="E8" i="3"/>
  <c r="F7" i="3"/>
  <c r="G7" i="3" s="1"/>
  <c r="H7" i="3" s="1"/>
  <c r="E7" i="3"/>
  <c r="F6" i="3"/>
  <c r="G6" i="3" s="1"/>
  <c r="H6" i="3" s="1"/>
  <c r="E6" i="3"/>
  <c r="F5" i="3"/>
  <c r="G5" i="3" s="1"/>
  <c r="H5" i="3" s="1"/>
  <c r="E5" i="3"/>
  <c r="H17" i="3" l="1"/>
  <c r="E5" i="1" l="1"/>
  <c r="D9" i="1" l="1"/>
  <c r="E9" i="1" s="1"/>
  <c r="G9" i="1" s="1"/>
  <c r="H9" i="1" s="1"/>
  <c r="E6" i="1"/>
  <c r="G6" i="1" s="1"/>
  <c r="H6" i="1" s="1"/>
  <c r="E7" i="1"/>
  <c r="G7" i="1" s="1"/>
  <c r="H7" i="1" s="1"/>
  <c r="E8" i="1"/>
  <c r="G8" i="1" s="1"/>
  <c r="H8" i="1" s="1"/>
  <c r="G5" i="1"/>
  <c r="H5" i="1" s="1"/>
  <c r="H10" i="1" l="1"/>
</calcChain>
</file>

<file path=xl/sharedStrings.xml><?xml version="1.0" encoding="utf-8"?>
<sst xmlns="http://schemas.openxmlformats.org/spreadsheetml/2006/main" count="119" uniqueCount="61">
  <si>
    <t>Đội phó Đội dân phòng ấp</t>
  </si>
  <si>
    <t>Đội viên Đội dân phòng</t>
  </si>
  <si>
    <t>Số tiền chi/người/tháng (đồng)</t>
  </si>
  <si>
    <t>Số tiền chi/tháng/toàn tỉnh (đồng)</t>
  </si>
  <si>
    <t>Số tiền chi/năm/toàn tỉnh (đồng)</t>
  </si>
  <si>
    <t>Tổng chi ngân sách</t>
  </si>
  <si>
    <t>Số lượng toàn tỉnh</t>
  </si>
  <si>
    <t>Số lượng/ấp, khu phố</t>
  </si>
  <si>
    <t>Số lượng ấp, khu phố</t>
  </si>
  <si>
    <t>STT</t>
  </si>
  <si>
    <t>Chức danh</t>
  </si>
  <si>
    <r>
      <t xml:space="preserve">           </t>
    </r>
    <r>
      <rPr>
        <b/>
        <sz val="13"/>
        <color indexed="8"/>
        <rFont val="Times New Roman"/>
        <family val="1"/>
      </rPr>
      <t>Phụ lục 1
Dự toán kinh phí chi cho lực lượng dân phòng theo giải pháp 1 của chính sách chế độ chính sách của lực lượng dân phòng</t>
    </r>
    <r>
      <rPr>
        <sz val="13"/>
        <color indexed="8"/>
        <rFont val="Times New Roman"/>
        <family val="1"/>
      </rPr>
      <t xml:space="preserve">
(Kèm theo Báo cáo số        /BC-UBND tỉnh ngày      /     /2022)</t>
    </r>
  </si>
  <si>
    <t>Đội trưởng 
Đội dân phòng ấp</t>
  </si>
  <si>
    <t>Đội trưởng 
Đội dân phòng khu phố</t>
  </si>
  <si>
    <t>Đội phó 
Đội dân phòng khu phố</t>
  </si>
  <si>
    <r>
      <t xml:space="preserve">           </t>
    </r>
    <r>
      <rPr>
        <b/>
        <sz val="14"/>
        <color indexed="8"/>
        <rFont val="Times New Roman"/>
        <family val="1"/>
      </rPr>
      <t>Phụ lục 2
Dự toán kinh phí chi cho lực lượng dân phòng theo giải pháp 2 của chính sách chế độ chính sách của lực lượng dân phòng</t>
    </r>
    <r>
      <rPr>
        <sz val="14"/>
        <color indexed="8"/>
        <rFont val="Times New Roman"/>
        <family val="1"/>
      </rPr>
      <t xml:space="preserve">
(Kèm theo Báo cáo số        /BC-UBND tỉnh ngày      /     /2022)</t>
    </r>
  </si>
  <si>
    <t xml:space="preserve">Chức danh                </t>
  </si>
  <si>
    <t>Vùng I</t>
  </si>
  <si>
    <t>Đội trưởng Đội dân phòng ấp</t>
  </si>
  <si>
    <t>Đội trưởng Đội dân phòng khu phố</t>
  </si>
  <si>
    <t>Đội phó Đội dân phòng khu phố</t>
  </si>
  <si>
    <t>Vùng II</t>
  </si>
  <si>
    <t>Vùng III</t>
  </si>
  <si>
    <t>Tổng chi ngân sách</t>
  </si>
  <si>
    <r>
      <t xml:space="preserve">           </t>
    </r>
    <r>
      <rPr>
        <b/>
        <sz val="12"/>
        <color indexed="8"/>
        <rFont val="Times New Roman"/>
        <family val="1"/>
      </rPr>
      <t>Phụ lục 3
Dự toán kinh phí chi cho lực lượng dân phòng theo giải pháp 3 của chính sách chế độ chính sách của lực lượng dân phòng</t>
    </r>
    <r>
      <rPr>
        <sz val="12"/>
        <color indexed="8"/>
        <rFont val="Times New Roman"/>
        <family val="1"/>
      </rPr>
      <t xml:space="preserve">
(Kèm theo Báo cáo số        /BC-UBND tỉnh ngày      /     /2022)</t>
    </r>
  </si>
  <si>
    <t>Vùng</t>
  </si>
  <si>
    <t>Tổng chi</t>
  </si>
  <si>
    <r>
      <t xml:space="preserve">           </t>
    </r>
    <r>
      <rPr>
        <b/>
        <sz val="14"/>
        <color indexed="8"/>
        <rFont val="Times New Roman"/>
        <family val="1"/>
      </rPr>
      <t>Phụ lục 4
Dự toán kinh phí chi trả phương tiện PCCC và CNCH cho lực lượng dân phòng theo giải pháp 4 của chính sách chế độ chính sách của lực lượng dân phòng</t>
    </r>
    <r>
      <rPr>
        <sz val="14"/>
        <color indexed="8"/>
        <rFont val="Times New Roman"/>
        <family val="1"/>
      </rPr>
      <t xml:space="preserve">
(Kèm theo Báo cáo số        /BC-UBND tỉnh ngày      /     /2022)</t>
    </r>
  </si>
  <si>
    <t>Danh mục</t>
  </si>
  <si>
    <t>Số lượng</t>
  </si>
  <si>
    <t>Đơn vị tính</t>
  </si>
  <si>
    <t>Niên hạn sử dụng</t>
  </si>
  <si>
    <t>Số tiền dự kiến
(theo báo giá của Trung tâm 4/10)</t>
  </si>
  <si>
    <t>Số tiền/ 01 Đội</t>
  </si>
  <si>
    <t>Số tiền/ toàn tỉnh</t>
  </si>
  <si>
    <t>Bình bột chữa cháy 04kg</t>
  </si>
  <si>
    <t>Bình</t>
  </si>
  <si>
    <t>Theo quy định của nhà sản xuất</t>
  </si>
  <si>
    <t>Bình khí chữa cháy 03kg</t>
  </si>
  <si>
    <t>Đèn pin (độ sáng 200lm, chịu nước IPX4)</t>
  </si>
  <si>
    <t>Chiếc</t>
  </si>
  <si>
    <t>Hỏng thay thế</t>
  </si>
  <si>
    <t>Rìu cứu nạn (trọng lượng 2kg, cán dài 70cm, chất liệu thép cacbon cường độ cao)</t>
  </si>
  <si>
    <t>Xà beng (một đầu nhọn, một đầu dẹt; dài 100cm)</t>
  </si>
  <si>
    <t>Búa tạ (thép cacbon cường độ cao, nặng 05kg, cán dài 60cm)</t>
  </si>
  <si>
    <t>Kìm cộng lực (dài 60cm, tải cắt 60kg)</t>
  </si>
  <si>
    <t>Túi sơ cứu loại A (Theo Thông tư số 19/2016/TT-BYT ngày 30 tháng 6 năm 2016 của Bộ trưởng Bộ Y tế)</t>
  </si>
  <si>
    <t>Túi</t>
  </si>
  <si>
    <t>Cáng cứu thương (kích thước 186cm x 51cm x 17cm, tải trọng 160kg)</t>
  </si>
  <si>
    <t>Nón chữa cháy</t>
  </si>
  <si>
    <t xml:space="preserve">Quần áo chữa cháy/cứu nạn, cứu hộ (găng tay, ủng, khẩu trang </t>
  </si>
  <si>
    <t>Bộ</t>
  </si>
  <si>
    <t>Găng tay chữa cháy/cứu nạn, cứu hộ</t>
  </si>
  <si>
    <t>Đôi</t>
  </si>
  <si>
    <t>Giầy, ủng chữa cháy/cứu nạn, cứu hộ</t>
  </si>
  <si>
    <t>Khẩu trang chữa cháy</t>
  </si>
  <si>
    <t>Cái</t>
  </si>
  <si>
    <t>Dây cứu người 30m</t>
  </si>
  <si>
    <t>Cuộn</t>
  </si>
  <si>
    <t>Hỏng thay thế</t>
  </si>
  <si>
    <t>Tổng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</si>
</sst>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Book Antiqua"/>
      <family val="2"/>
      <scheme val="minor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4"/>
      <color indexed="8"/>
      <name val="Times New Roman"/>
      <family val="1"/>
    </font>
    <font>
      <sz val="8"/>
      <name val="Calibri"/>
      <family val="2"/>
    </font>
    <font>
      <sz val="10"/>
      <name val="Arial"/>
      <family val="2"/>
    </font>
    <font>
      <b/>
      <sz val="13"/>
      <color indexed="8"/>
      <name val="Times New Roman"/>
      <family val="1"/>
      <charset val="163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i/>
      <sz val="14"/>
      <color indexed="8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4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164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7" xfId="0" quotePrefix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164" fontId="17" fillId="0" borderId="1" xfId="0" applyNumberFormat="1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vertical="center" wrapText="1"/>
    </xf>
    <xf numFmtId="3" fontId="20" fillId="0" borderId="1" xfId="1" applyNumberFormat="1" applyFont="1" applyBorder="1" applyAlignment="1">
      <alignment horizontal="center" vertical="center" wrapText="1"/>
    </xf>
    <xf numFmtId="164" fontId="20" fillId="0" borderId="4" xfId="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7" zoomScale="115" zoomScaleNormal="115" workbookViewId="0">
      <selection activeCell="B9" sqref="B9"/>
    </sheetView>
  </sheetViews>
  <sheetFormatPr defaultColWidth="9" defaultRowHeight="16.5" x14ac:dyDescent="0.25"/>
  <cols>
    <col min="1" max="1" width="5.875" style="1" customWidth="1"/>
    <col min="2" max="2" width="26.125" style="2" customWidth="1"/>
    <col min="3" max="3" width="11.75" style="3" customWidth="1"/>
    <col min="4" max="4" width="12.125" style="3" customWidth="1"/>
    <col min="5" max="5" width="12.875" style="2" customWidth="1"/>
    <col min="6" max="6" width="19.75" style="2" customWidth="1"/>
    <col min="7" max="7" width="19.25" style="4" customWidth="1"/>
    <col min="8" max="8" width="24" style="4" customWidth="1"/>
    <col min="9" max="9" width="29.625" style="1" customWidth="1"/>
    <col min="10" max="10" width="17" style="1" customWidth="1"/>
    <col min="11" max="16384" width="9" style="1"/>
  </cols>
  <sheetData>
    <row r="1" spans="1:10" ht="18.75" customHeight="1" x14ac:dyDescent="0.25">
      <c r="B1" s="19"/>
      <c r="C1" s="19"/>
      <c r="D1" s="21"/>
      <c r="E1" s="19"/>
      <c r="F1" s="19"/>
      <c r="G1" s="19"/>
      <c r="H1" s="19"/>
      <c r="I1" s="8"/>
    </row>
    <row r="2" spans="1:10" ht="70.900000000000006" customHeight="1" x14ac:dyDescent="0.25">
      <c r="B2" s="82" t="s">
        <v>11</v>
      </c>
      <c r="C2" s="82"/>
      <c r="D2" s="82"/>
      <c r="E2" s="82"/>
      <c r="F2" s="82"/>
      <c r="G2" s="82"/>
      <c r="H2" s="82"/>
      <c r="I2" s="22"/>
    </row>
    <row r="3" spans="1:10" ht="9.75" customHeight="1" x14ac:dyDescent="0.25"/>
    <row r="4" spans="1:10" ht="62.25" customHeight="1" x14ac:dyDescent="0.25">
      <c r="A4" s="33" t="s">
        <v>9</v>
      </c>
      <c r="B4" s="36" t="s">
        <v>10</v>
      </c>
      <c r="C4" s="34" t="s">
        <v>7</v>
      </c>
      <c r="D4" s="35" t="s">
        <v>8</v>
      </c>
      <c r="E4" s="37" t="s">
        <v>6</v>
      </c>
      <c r="F4" s="38" t="s">
        <v>2</v>
      </c>
      <c r="G4" s="38" t="s">
        <v>3</v>
      </c>
      <c r="H4" s="38" t="s">
        <v>4</v>
      </c>
      <c r="J4" s="20"/>
    </row>
    <row r="5" spans="1:10" ht="40.9" customHeight="1" x14ac:dyDescent="0.25">
      <c r="A5" s="32">
        <v>1</v>
      </c>
      <c r="B5" s="24" t="s">
        <v>12</v>
      </c>
      <c r="C5" s="27">
        <v>1</v>
      </c>
      <c r="D5" s="28">
        <v>636</v>
      </c>
      <c r="E5" s="25">
        <f>D5*C5</f>
        <v>636</v>
      </c>
      <c r="F5" s="23">
        <v>1345000</v>
      </c>
      <c r="G5" s="16">
        <f>F5*E5</f>
        <v>855420000</v>
      </c>
      <c r="H5" s="16">
        <f>G5*12</f>
        <v>10265040000</v>
      </c>
    </row>
    <row r="6" spans="1:10" ht="39" customHeight="1" x14ac:dyDescent="0.25">
      <c r="A6" s="32">
        <v>2</v>
      </c>
      <c r="B6" s="18" t="s">
        <v>13</v>
      </c>
      <c r="C6" s="27">
        <v>1</v>
      </c>
      <c r="D6" s="29">
        <v>298</v>
      </c>
      <c r="E6" s="25">
        <f t="shared" ref="E6:E9" si="0">D6*C6</f>
        <v>298</v>
      </c>
      <c r="F6" s="23">
        <v>1345000</v>
      </c>
      <c r="G6" s="16">
        <f>F6*E6</f>
        <v>400810000</v>
      </c>
      <c r="H6" s="16">
        <f>G6*12</f>
        <v>4809720000</v>
      </c>
    </row>
    <row r="7" spans="1:10" x14ac:dyDescent="0.25">
      <c r="A7" s="32">
        <v>3</v>
      </c>
      <c r="B7" s="18" t="s">
        <v>0</v>
      </c>
      <c r="C7" s="27">
        <v>1</v>
      </c>
      <c r="D7" s="27">
        <v>636</v>
      </c>
      <c r="E7" s="25">
        <f t="shared" si="0"/>
        <v>636</v>
      </c>
      <c r="F7" s="23">
        <v>1096000</v>
      </c>
      <c r="G7" s="16">
        <f>F7*E7</f>
        <v>697056000</v>
      </c>
      <c r="H7" s="16">
        <f>G7*12</f>
        <v>8364672000</v>
      </c>
    </row>
    <row r="8" spans="1:10" ht="33" x14ac:dyDescent="0.25">
      <c r="A8" s="32">
        <v>4</v>
      </c>
      <c r="B8" s="18" t="s">
        <v>14</v>
      </c>
      <c r="C8" s="27">
        <v>1</v>
      </c>
      <c r="D8" s="27">
        <v>298</v>
      </c>
      <c r="E8" s="25">
        <f t="shared" si="0"/>
        <v>298</v>
      </c>
      <c r="F8" s="23">
        <v>1096000</v>
      </c>
      <c r="G8" s="16">
        <f>F8*E8</f>
        <v>326608000</v>
      </c>
      <c r="H8" s="16">
        <f>G8*12</f>
        <v>3919296000</v>
      </c>
    </row>
    <row r="9" spans="1:10" ht="25.15" customHeight="1" x14ac:dyDescent="0.25">
      <c r="A9" s="32">
        <v>5</v>
      </c>
      <c r="B9" s="18" t="s">
        <v>1</v>
      </c>
      <c r="C9" s="27">
        <v>15</v>
      </c>
      <c r="D9" s="28">
        <f>SUM(D5:D6)</f>
        <v>934</v>
      </c>
      <c r="E9" s="25">
        <f t="shared" si="0"/>
        <v>14010</v>
      </c>
      <c r="F9" s="30">
        <v>847000</v>
      </c>
      <c r="G9" s="16">
        <f>F9*E9</f>
        <v>11866470000</v>
      </c>
      <c r="H9" s="16">
        <f>G9*12</f>
        <v>142397640000</v>
      </c>
      <c r="J9" s="17"/>
    </row>
    <row r="10" spans="1:10" x14ac:dyDescent="0.25">
      <c r="A10" s="32"/>
      <c r="B10" s="83" t="s">
        <v>5</v>
      </c>
      <c r="C10" s="84"/>
      <c r="D10" s="84"/>
      <c r="E10" s="84"/>
      <c r="F10" s="84"/>
      <c r="G10" s="85"/>
      <c r="H10" s="26">
        <f>SUM(H5:H9)</f>
        <v>169756368000</v>
      </c>
      <c r="J10" s="6"/>
    </row>
    <row r="11" spans="1:10" ht="16.5" customHeight="1" x14ac:dyDescent="0.25">
      <c r="B11" s="10"/>
      <c r="C11" s="9"/>
      <c r="D11" s="9"/>
      <c r="G11" s="31"/>
      <c r="H11" s="31"/>
      <c r="J11" s="6"/>
    </row>
    <row r="12" spans="1:10" s="5" customFormat="1" ht="16.5" customHeight="1" x14ac:dyDescent="0.25">
      <c r="B12" s="11"/>
      <c r="C12" s="9"/>
      <c r="D12" s="9"/>
      <c r="E12" s="2"/>
      <c r="F12" s="2"/>
      <c r="G12" s="31"/>
      <c r="H12" s="31"/>
      <c r="J12" s="7"/>
    </row>
    <row r="13" spans="1:10" s="15" customFormat="1" ht="18" customHeight="1" x14ac:dyDescent="0.3">
      <c r="B13" s="12"/>
      <c r="C13" s="14"/>
      <c r="D13" s="14"/>
      <c r="E13" s="13"/>
      <c r="F13" s="13"/>
      <c r="G13" s="86"/>
      <c r="H13" s="86"/>
    </row>
    <row r="14" spans="1:10" x14ac:dyDescent="0.25">
      <c r="C14" s="9"/>
      <c r="D14" s="9"/>
    </row>
    <row r="17" spans="3:4" x14ac:dyDescent="0.25">
      <c r="C17" s="9"/>
      <c r="D17" s="9"/>
    </row>
  </sheetData>
  <mergeCells count="3">
    <mergeCell ref="B2:H2"/>
    <mergeCell ref="B10:G10"/>
    <mergeCell ref="G13:H13"/>
  </mergeCells>
  <phoneticPr fontId="5" type="noConversion"/>
  <printOptions horizontalCentered="1"/>
  <pageMargins left="0.17" right="0.17" top="0.36" bottom="0.45" header="0.21" footer="0.17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opLeftCell="A10" workbookViewId="0">
      <selection activeCell="C4" sqref="C4"/>
    </sheetView>
  </sheetViews>
  <sheetFormatPr defaultColWidth="9" defaultRowHeight="69.75" customHeight="1" x14ac:dyDescent="0.25"/>
  <cols>
    <col min="1" max="1" width="9" style="1"/>
    <col min="2" max="2" width="8" style="2" customWidth="1"/>
    <col min="3" max="3" width="31.5" style="2" customWidth="1"/>
    <col min="4" max="4" width="9.875" style="3" customWidth="1"/>
    <col min="5" max="5" width="10" style="3" customWidth="1"/>
    <col min="6" max="6" width="19.75" style="2" customWidth="1"/>
    <col min="7" max="7" width="22" style="2" customWidth="1"/>
    <col min="8" max="8" width="21.5" style="4" customWidth="1"/>
    <col min="9" max="9" width="22.875" style="4" customWidth="1"/>
    <col min="10" max="10" width="29.625" style="1" customWidth="1"/>
    <col min="11" max="11" width="17" style="1" customWidth="1"/>
    <col min="12" max="16384" width="9" style="1"/>
  </cols>
  <sheetData>
    <row r="1" spans="1:11" ht="13.5" customHeight="1" x14ac:dyDescent="0.25">
      <c r="B1" s="21"/>
      <c r="C1" s="21"/>
      <c r="D1" s="21"/>
      <c r="E1" s="21"/>
      <c r="F1" s="21"/>
      <c r="G1" s="21"/>
      <c r="H1" s="21"/>
      <c r="I1" s="21"/>
      <c r="J1" s="8"/>
    </row>
    <row r="2" spans="1:11" ht="69.75" customHeight="1" x14ac:dyDescent="0.25">
      <c r="B2" s="87" t="s">
        <v>15</v>
      </c>
      <c r="C2" s="87"/>
      <c r="D2" s="87"/>
      <c r="E2" s="87"/>
      <c r="F2" s="87"/>
      <c r="G2" s="87"/>
      <c r="H2" s="87"/>
      <c r="I2" s="87"/>
      <c r="J2" s="39"/>
    </row>
    <row r="3" spans="1:11" ht="24" customHeight="1" x14ac:dyDescent="0.25"/>
    <row r="4" spans="1:11" ht="69.75" customHeight="1" x14ac:dyDescent="0.25">
      <c r="A4" s="40"/>
      <c r="B4" s="40">
        <v>12</v>
      </c>
      <c r="C4" s="41" t="s">
        <v>16</v>
      </c>
      <c r="D4" s="42" t="s">
        <v>7</v>
      </c>
      <c r="E4" s="43" t="s">
        <v>8</v>
      </c>
      <c r="F4" s="44" t="s">
        <v>6</v>
      </c>
      <c r="G4" s="45" t="s">
        <v>2</v>
      </c>
      <c r="H4" s="45" t="s">
        <v>3</v>
      </c>
      <c r="I4" s="45" t="s">
        <v>4</v>
      </c>
      <c r="K4" s="20"/>
    </row>
    <row r="5" spans="1:11" ht="69.75" customHeight="1" x14ac:dyDescent="0.25">
      <c r="A5" s="46"/>
      <c r="B5" s="88" t="s">
        <v>17</v>
      </c>
      <c r="C5" s="47" t="s">
        <v>18</v>
      </c>
      <c r="D5" s="66">
        <v>1</v>
      </c>
      <c r="E5" s="49">
        <v>353</v>
      </c>
      <c r="F5" s="50">
        <f>E5*D5</f>
        <v>353</v>
      </c>
      <c r="G5" s="51">
        <v>1638000</v>
      </c>
      <c r="H5" s="52">
        <f t="shared" ref="H5:H16" si="0">G5*F5</f>
        <v>578214000</v>
      </c>
      <c r="I5" s="52">
        <f t="shared" ref="I5:I16" si="1">H5*12</f>
        <v>6938568000</v>
      </c>
    </row>
    <row r="6" spans="1:11" ht="69.75" customHeight="1" x14ac:dyDescent="0.25">
      <c r="A6" s="53"/>
      <c r="B6" s="89"/>
      <c r="C6" s="54" t="s">
        <v>19</v>
      </c>
      <c r="D6" s="66">
        <v>1</v>
      </c>
      <c r="E6" s="55">
        <v>273</v>
      </c>
      <c r="F6" s="50">
        <f t="shared" ref="F6:F8" si="2">E6*D6</f>
        <v>273</v>
      </c>
      <c r="G6" s="51">
        <v>936000</v>
      </c>
      <c r="H6" s="52">
        <f t="shared" si="0"/>
        <v>255528000</v>
      </c>
      <c r="I6" s="52">
        <f t="shared" si="1"/>
        <v>3066336000</v>
      </c>
    </row>
    <row r="7" spans="1:11" ht="69.75" customHeight="1" x14ac:dyDescent="0.25">
      <c r="A7" s="53"/>
      <c r="B7" s="89"/>
      <c r="C7" s="54" t="s">
        <v>0</v>
      </c>
      <c r="D7" s="66">
        <v>1</v>
      </c>
      <c r="E7" s="49">
        <v>353</v>
      </c>
      <c r="F7" s="50">
        <f t="shared" si="2"/>
        <v>353</v>
      </c>
      <c r="G7" s="51">
        <v>1404000</v>
      </c>
      <c r="H7" s="52">
        <f t="shared" si="0"/>
        <v>495612000</v>
      </c>
      <c r="I7" s="52">
        <f t="shared" si="1"/>
        <v>5947344000</v>
      </c>
    </row>
    <row r="8" spans="1:11" ht="69.75" customHeight="1" x14ac:dyDescent="0.25">
      <c r="A8" s="56"/>
      <c r="B8" s="90"/>
      <c r="C8" s="54" t="s">
        <v>20</v>
      </c>
      <c r="D8" s="66">
        <v>1</v>
      </c>
      <c r="E8" s="55">
        <v>273</v>
      </c>
      <c r="F8" s="50">
        <f t="shared" si="2"/>
        <v>273</v>
      </c>
      <c r="G8" s="51">
        <v>702000</v>
      </c>
      <c r="H8" s="52">
        <f t="shared" si="0"/>
        <v>191646000</v>
      </c>
      <c r="I8" s="52">
        <f t="shared" si="1"/>
        <v>2299752000</v>
      </c>
    </row>
    <row r="9" spans="1:11" ht="69.75" customHeight="1" x14ac:dyDescent="0.25">
      <c r="A9" s="46"/>
      <c r="B9" s="88" t="s">
        <v>21</v>
      </c>
      <c r="C9" s="47" t="s">
        <v>18</v>
      </c>
      <c r="D9" s="66">
        <v>1</v>
      </c>
      <c r="E9" s="49">
        <v>127</v>
      </c>
      <c r="F9" s="50">
        <f>E9*D9</f>
        <v>127</v>
      </c>
      <c r="G9" s="51">
        <v>1456000</v>
      </c>
      <c r="H9" s="52">
        <f t="shared" si="0"/>
        <v>184912000</v>
      </c>
      <c r="I9" s="52">
        <f t="shared" si="1"/>
        <v>2218944000</v>
      </c>
      <c r="K9" s="6"/>
    </row>
    <row r="10" spans="1:11" s="5" customFormat="1" ht="69.75" customHeight="1" x14ac:dyDescent="0.25">
      <c r="A10" s="53"/>
      <c r="B10" s="89"/>
      <c r="C10" s="54" t="s">
        <v>19</v>
      </c>
      <c r="D10" s="66">
        <v>1</v>
      </c>
      <c r="E10" s="55">
        <v>13</v>
      </c>
      <c r="F10" s="50">
        <f t="shared" ref="F10:F12" si="3">E10*D10</f>
        <v>13</v>
      </c>
      <c r="G10" s="51">
        <v>832000</v>
      </c>
      <c r="H10" s="52">
        <f t="shared" si="0"/>
        <v>10816000</v>
      </c>
      <c r="I10" s="52">
        <f t="shared" si="1"/>
        <v>129792000</v>
      </c>
      <c r="K10" s="7"/>
    </row>
    <row r="11" spans="1:11" ht="69.75" customHeight="1" x14ac:dyDescent="0.25">
      <c r="A11" s="53"/>
      <c r="B11" s="89"/>
      <c r="C11" s="54" t="s">
        <v>0</v>
      </c>
      <c r="D11" s="66">
        <v>1</v>
      </c>
      <c r="E11" s="66">
        <v>127</v>
      </c>
      <c r="F11" s="50">
        <f t="shared" si="3"/>
        <v>127</v>
      </c>
      <c r="G11" s="51">
        <v>1248000</v>
      </c>
      <c r="H11" s="52">
        <f t="shared" si="0"/>
        <v>158496000</v>
      </c>
      <c r="I11" s="52">
        <f t="shared" si="1"/>
        <v>1901952000</v>
      </c>
    </row>
    <row r="12" spans="1:11" ht="69.75" customHeight="1" x14ac:dyDescent="0.25">
      <c r="A12" s="56"/>
      <c r="B12" s="90"/>
      <c r="C12" s="54" t="s">
        <v>20</v>
      </c>
      <c r="D12" s="66">
        <v>1</v>
      </c>
      <c r="E12" s="66">
        <v>13</v>
      </c>
      <c r="F12" s="50">
        <f t="shared" si="3"/>
        <v>13</v>
      </c>
      <c r="G12" s="51">
        <v>624000</v>
      </c>
      <c r="H12" s="52">
        <f t="shared" si="0"/>
        <v>8112000</v>
      </c>
      <c r="I12" s="52">
        <f t="shared" si="1"/>
        <v>97344000</v>
      </c>
    </row>
    <row r="13" spans="1:11" ht="69.75" customHeight="1" x14ac:dyDescent="0.25">
      <c r="A13" s="46"/>
      <c r="B13" s="88" t="s">
        <v>22</v>
      </c>
      <c r="C13" s="47" t="s">
        <v>18</v>
      </c>
      <c r="D13" s="66">
        <v>1</v>
      </c>
      <c r="E13" s="49">
        <v>156</v>
      </c>
      <c r="F13" s="50">
        <f>E13*D13</f>
        <v>156</v>
      </c>
      <c r="G13" s="51">
        <v>1274000</v>
      </c>
      <c r="H13" s="52">
        <f t="shared" si="0"/>
        <v>198744000</v>
      </c>
      <c r="I13" s="52">
        <f t="shared" si="1"/>
        <v>2384928000</v>
      </c>
    </row>
    <row r="14" spans="1:11" ht="69.75" customHeight="1" x14ac:dyDescent="0.25">
      <c r="A14" s="53"/>
      <c r="B14" s="89"/>
      <c r="C14" s="54" t="s">
        <v>19</v>
      </c>
      <c r="D14" s="66">
        <v>1</v>
      </c>
      <c r="E14" s="55">
        <v>12</v>
      </c>
      <c r="F14" s="50">
        <f t="shared" ref="F14:F16" si="4">E14*D14</f>
        <v>12</v>
      </c>
      <c r="G14" s="51">
        <v>728000</v>
      </c>
      <c r="H14" s="52">
        <f t="shared" si="0"/>
        <v>8736000</v>
      </c>
      <c r="I14" s="52">
        <f t="shared" si="1"/>
        <v>104832000</v>
      </c>
    </row>
    <row r="15" spans="1:11" ht="69.75" customHeight="1" x14ac:dyDescent="0.25">
      <c r="A15" s="53"/>
      <c r="B15" s="89"/>
      <c r="C15" s="54" t="s">
        <v>0</v>
      </c>
      <c r="D15" s="66">
        <v>1</v>
      </c>
      <c r="E15" s="66">
        <v>156</v>
      </c>
      <c r="F15" s="50">
        <f t="shared" si="4"/>
        <v>156</v>
      </c>
      <c r="G15" s="51">
        <v>1092000</v>
      </c>
      <c r="H15" s="52">
        <f t="shared" si="0"/>
        <v>170352000</v>
      </c>
      <c r="I15" s="52">
        <f t="shared" si="1"/>
        <v>2044224000</v>
      </c>
    </row>
    <row r="16" spans="1:11" ht="69.75" customHeight="1" x14ac:dyDescent="0.25">
      <c r="A16" s="53"/>
      <c r="B16" s="90"/>
      <c r="C16" s="57" t="s">
        <v>20</v>
      </c>
      <c r="D16" s="58">
        <v>1</v>
      </c>
      <c r="E16" s="58">
        <v>12</v>
      </c>
      <c r="F16" s="59">
        <f t="shared" si="4"/>
        <v>12</v>
      </c>
      <c r="G16" s="60">
        <v>546000</v>
      </c>
      <c r="H16" s="52">
        <f t="shared" si="0"/>
        <v>6552000</v>
      </c>
      <c r="I16" s="52">
        <f t="shared" si="1"/>
        <v>78624000</v>
      </c>
    </row>
    <row r="17" spans="1:9" ht="69.75" customHeight="1" x14ac:dyDescent="0.25">
      <c r="A17" s="61"/>
      <c r="B17" s="91" t="s">
        <v>23</v>
      </c>
      <c r="C17" s="91"/>
      <c r="D17" s="91"/>
      <c r="E17" s="91"/>
      <c r="F17" s="91"/>
      <c r="G17" s="91"/>
      <c r="H17" s="91"/>
      <c r="I17" s="62">
        <f>SUM(I5:I16)</f>
        <v>27212640000</v>
      </c>
    </row>
  </sheetData>
  <mergeCells count="5">
    <mergeCell ref="B2:I2"/>
    <mergeCell ref="B5:B8"/>
    <mergeCell ref="B9:B12"/>
    <mergeCell ref="B13:B16"/>
    <mergeCell ref="B17:H17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topLeftCell="A4" workbookViewId="0">
      <selection activeCell="F13" sqref="F13"/>
    </sheetView>
  </sheetViews>
  <sheetFormatPr defaultColWidth="9" defaultRowHeight="16.5" x14ac:dyDescent="0.25"/>
  <cols>
    <col min="1" max="1" width="7.5" style="2" customWidth="1"/>
    <col min="2" max="2" width="31.625" style="2" customWidth="1"/>
    <col min="3" max="3" width="10.125" style="3" customWidth="1"/>
    <col min="4" max="4" width="10.25" style="3" customWidth="1"/>
    <col min="5" max="5" width="9.75" style="2" customWidth="1"/>
    <col min="6" max="6" width="18.875" style="2" customWidth="1"/>
    <col min="7" max="7" width="20" style="4" customWidth="1"/>
    <col min="8" max="8" width="19.875" style="4" customWidth="1"/>
    <col min="9" max="9" width="29.625" style="1" customWidth="1"/>
    <col min="10" max="10" width="17" style="1" customWidth="1"/>
    <col min="11" max="16384" width="9" style="1"/>
  </cols>
  <sheetData>
    <row r="1" spans="1:10" ht="18.75" x14ac:dyDescent="0.25">
      <c r="A1" s="21"/>
      <c r="B1" s="21"/>
      <c r="C1" s="21"/>
      <c r="D1" s="21"/>
      <c r="E1" s="21"/>
      <c r="F1" s="21"/>
      <c r="G1" s="21"/>
      <c r="H1" s="21"/>
      <c r="I1" s="8"/>
    </row>
    <row r="2" spans="1:10" ht="61.5" customHeight="1" x14ac:dyDescent="0.25">
      <c r="A2" s="92" t="s">
        <v>24</v>
      </c>
      <c r="B2" s="92"/>
      <c r="C2" s="92"/>
      <c r="D2" s="92"/>
      <c r="E2" s="92"/>
      <c r="F2" s="92"/>
      <c r="G2" s="92"/>
      <c r="H2" s="92"/>
      <c r="I2" s="39"/>
    </row>
    <row r="3" spans="1:10" ht="9.75" customHeight="1" x14ac:dyDescent="0.25">
      <c r="A3" s="63"/>
      <c r="B3" s="63"/>
      <c r="C3" s="64"/>
      <c r="D3" s="64"/>
      <c r="E3" s="63"/>
      <c r="F3" s="63"/>
      <c r="G3" s="65"/>
      <c r="H3" s="65"/>
    </row>
    <row r="4" spans="1:10" ht="47.25" x14ac:dyDescent="0.25">
      <c r="A4" s="40" t="s">
        <v>25</v>
      </c>
      <c r="B4" s="41" t="s">
        <v>10</v>
      </c>
      <c r="C4" s="42" t="s">
        <v>7</v>
      </c>
      <c r="D4" s="43" t="s">
        <v>8</v>
      </c>
      <c r="E4" s="44" t="s">
        <v>6</v>
      </c>
      <c r="F4" s="45" t="s">
        <v>2</v>
      </c>
      <c r="G4" s="45" t="s">
        <v>3</v>
      </c>
      <c r="H4" s="45" t="s">
        <v>4</v>
      </c>
      <c r="J4" s="20"/>
    </row>
    <row r="5" spans="1:10" x14ac:dyDescent="0.25">
      <c r="A5" s="93" t="s">
        <v>17</v>
      </c>
      <c r="B5" s="47" t="s">
        <v>18</v>
      </c>
      <c r="C5" s="48">
        <v>1</v>
      </c>
      <c r="D5" s="49">
        <v>353</v>
      </c>
      <c r="E5" s="50">
        <f>D5*C5</f>
        <v>353</v>
      </c>
      <c r="F5" s="51">
        <f>(4680000*0.2)+600000</f>
        <v>1536000</v>
      </c>
      <c r="G5" s="67">
        <f>F5*E5</f>
        <v>542208000</v>
      </c>
      <c r="H5" s="52">
        <f t="shared" ref="H5:H16" si="0">G5*12</f>
        <v>6506496000</v>
      </c>
    </row>
    <row r="6" spans="1:10" x14ac:dyDescent="0.25">
      <c r="A6" s="93"/>
      <c r="B6" s="54" t="s">
        <v>19</v>
      </c>
      <c r="C6" s="48">
        <v>1</v>
      </c>
      <c r="D6" s="55">
        <v>273</v>
      </c>
      <c r="E6" s="50">
        <f t="shared" ref="E6:E8" si="1">D6*C6</f>
        <v>273</v>
      </c>
      <c r="F6" s="51">
        <f>(4680000*0.2)</f>
        <v>936000</v>
      </c>
      <c r="G6" s="52">
        <f t="shared" ref="G6:G16" si="2">F6*E6+600000</f>
        <v>256128000</v>
      </c>
      <c r="H6" s="52">
        <f t="shared" si="0"/>
        <v>3073536000</v>
      </c>
    </row>
    <row r="7" spans="1:10" x14ac:dyDescent="0.25">
      <c r="A7" s="93"/>
      <c r="B7" s="54" t="s">
        <v>0</v>
      </c>
      <c r="C7" s="48">
        <v>1</v>
      </c>
      <c r="D7" s="49">
        <v>353</v>
      </c>
      <c r="E7" s="50">
        <f t="shared" si="1"/>
        <v>353</v>
      </c>
      <c r="F7" s="51">
        <f>(4680000*0.15)+500000</f>
        <v>1202000</v>
      </c>
      <c r="G7" s="52">
        <f t="shared" si="2"/>
        <v>424906000</v>
      </c>
      <c r="H7" s="52">
        <f t="shared" si="0"/>
        <v>5098872000</v>
      </c>
    </row>
    <row r="8" spans="1:10" x14ac:dyDescent="0.25">
      <c r="A8" s="93"/>
      <c r="B8" s="54" t="s">
        <v>20</v>
      </c>
      <c r="C8" s="48">
        <v>1</v>
      </c>
      <c r="D8" s="55">
        <v>273</v>
      </c>
      <c r="E8" s="50">
        <f t="shared" si="1"/>
        <v>273</v>
      </c>
      <c r="F8" s="51">
        <f>(4680000*0.15)</f>
        <v>702000</v>
      </c>
      <c r="G8" s="52">
        <f t="shared" si="2"/>
        <v>192246000</v>
      </c>
      <c r="H8" s="52">
        <f t="shared" si="0"/>
        <v>2306952000</v>
      </c>
    </row>
    <row r="9" spans="1:10" x14ac:dyDescent="0.25">
      <c r="A9" s="93" t="s">
        <v>21</v>
      </c>
      <c r="B9" s="47" t="s">
        <v>18</v>
      </c>
      <c r="C9" s="48">
        <v>1</v>
      </c>
      <c r="D9" s="49">
        <v>127</v>
      </c>
      <c r="E9" s="50">
        <f>D9*C9</f>
        <v>127</v>
      </c>
      <c r="F9" s="51">
        <f>(4160000*0.2)+600000</f>
        <v>1432000</v>
      </c>
      <c r="G9" s="52">
        <f t="shared" si="2"/>
        <v>182464000</v>
      </c>
      <c r="H9" s="52">
        <f t="shared" si="0"/>
        <v>2189568000</v>
      </c>
      <c r="J9" s="6"/>
    </row>
    <row r="10" spans="1:10" s="5" customFormat="1" x14ac:dyDescent="0.25">
      <c r="A10" s="93"/>
      <c r="B10" s="54" t="s">
        <v>19</v>
      </c>
      <c r="C10" s="48">
        <v>1</v>
      </c>
      <c r="D10" s="55">
        <v>13</v>
      </c>
      <c r="E10" s="50">
        <f t="shared" ref="E10:E12" si="3">D10*C10</f>
        <v>13</v>
      </c>
      <c r="F10" s="51">
        <f>(4160000*0.2)</f>
        <v>832000</v>
      </c>
      <c r="G10" s="52">
        <f t="shared" si="2"/>
        <v>11416000</v>
      </c>
      <c r="H10" s="52">
        <f t="shared" si="0"/>
        <v>136992000</v>
      </c>
      <c r="J10" s="7"/>
    </row>
    <row r="11" spans="1:10" x14ac:dyDescent="0.25">
      <c r="A11" s="93"/>
      <c r="B11" s="54" t="s">
        <v>0</v>
      </c>
      <c r="C11" s="48">
        <v>1</v>
      </c>
      <c r="D11" s="48">
        <v>127</v>
      </c>
      <c r="E11" s="50">
        <f t="shared" si="3"/>
        <v>127</v>
      </c>
      <c r="F11" s="51">
        <f>(4160000*0.15)+500000</f>
        <v>1124000</v>
      </c>
      <c r="G11" s="52">
        <f t="shared" si="2"/>
        <v>143348000</v>
      </c>
      <c r="H11" s="52">
        <f t="shared" si="0"/>
        <v>1720176000</v>
      </c>
    </row>
    <row r="12" spans="1:10" x14ac:dyDescent="0.25">
      <c r="A12" s="93"/>
      <c r="B12" s="54" t="s">
        <v>20</v>
      </c>
      <c r="C12" s="48">
        <v>1</v>
      </c>
      <c r="D12" s="48">
        <v>13</v>
      </c>
      <c r="E12" s="50">
        <f t="shared" si="3"/>
        <v>13</v>
      </c>
      <c r="F12" s="51">
        <f>(4160000*0.15)</f>
        <v>624000</v>
      </c>
      <c r="G12" s="52">
        <f t="shared" si="2"/>
        <v>8712000</v>
      </c>
      <c r="H12" s="52">
        <f t="shared" si="0"/>
        <v>104544000</v>
      </c>
    </row>
    <row r="13" spans="1:10" x14ac:dyDescent="0.25">
      <c r="A13" s="93" t="s">
        <v>22</v>
      </c>
      <c r="B13" s="47" t="s">
        <v>18</v>
      </c>
      <c r="C13" s="48">
        <v>1</v>
      </c>
      <c r="D13" s="49">
        <v>156</v>
      </c>
      <c r="E13" s="50">
        <f>D13*C13</f>
        <v>156</v>
      </c>
      <c r="F13" s="51">
        <f>(3640000*0.2)+600000</f>
        <v>1328000</v>
      </c>
      <c r="G13" s="52">
        <f t="shared" si="2"/>
        <v>207768000</v>
      </c>
      <c r="H13" s="52">
        <f t="shared" si="0"/>
        <v>2493216000</v>
      </c>
    </row>
    <row r="14" spans="1:10" x14ac:dyDescent="0.25">
      <c r="A14" s="93"/>
      <c r="B14" s="54" t="s">
        <v>19</v>
      </c>
      <c r="C14" s="48">
        <v>1</v>
      </c>
      <c r="D14" s="55">
        <v>12</v>
      </c>
      <c r="E14" s="50">
        <f t="shared" ref="E14:E16" si="4">D14*C14</f>
        <v>12</v>
      </c>
      <c r="F14" s="51">
        <f>(3640000*0.2)</f>
        <v>728000</v>
      </c>
      <c r="G14" s="52">
        <f t="shared" si="2"/>
        <v>9336000</v>
      </c>
      <c r="H14" s="52">
        <f t="shared" si="0"/>
        <v>112032000</v>
      </c>
    </row>
    <row r="15" spans="1:10" x14ac:dyDescent="0.25">
      <c r="A15" s="93"/>
      <c r="B15" s="54" t="s">
        <v>0</v>
      </c>
      <c r="C15" s="48">
        <v>1</v>
      </c>
      <c r="D15" s="48">
        <v>156</v>
      </c>
      <c r="E15" s="50">
        <f t="shared" si="4"/>
        <v>156</v>
      </c>
      <c r="F15" s="51">
        <f>(3640000*0.15)+500000</f>
        <v>1046000</v>
      </c>
      <c r="G15" s="52">
        <f t="shared" si="2"/>
        <v>163776000</v>
      </c>
      <c r="H15" s="52">
        <f t="shared" si="0"/>
        <v>1965312000</v>
      </c>
    </row>
    <row r="16" spans="1:10" x14ac:dyDescent="0.25">
      <c r="A16" s="93"/>
      <c r="B16" s="57" t="s">
        <v>20</v>
      </c>
      <c r="C16" s="58">
        <v>1</v>
      </c>
      <c r="D16" s="58">
        <v>12</v>
      </c>
      <c r="E16" s="59">
        <f t="shared" si="4"/>
        <v>12</v>
      </c>
      <c r="F16" s="51">
        <f>(3640000*0.15)</f>
        <v>546000</v>
      </c>
      <c r="G16" s="52">
        <f t="shared" si="2"/>
        <v>7152000</v>
      </c>
      <c r="H16" s="68">
        <f t="shared" si="0"/>
        <v>85824000</v>
      </c>
    </row>
    <row r="17" spans="1:8" ht="16.5" customHeight="1" x14ac:dyDescent="0.25">
      <c r="A17" s="94" t="s">
        <v>26</v>
      </c>
      <c r="B17" s="95"/>
      <c r="C17" s="95"/>
      <c r="D17" s="95"/>
      <c r="E17" s="95"/>
      <c r="F17" s="95"/>
      <c r="G17" s="96"/>
      <c r="H17" s="62">
        <f>SUM(H5:H16)</f>
        <v>25793520000</v>
      </c>
    </row>
  </sheetData>
  <mergeCells count="5">
    <mergeCell ref="A2:H2"/>
    <mergeCell ref="A5:A8"/>
    <mergeCell ref="A9:A12"/>
    <mergeCell ref="A13:A16"/>
    <mergeCell ref="A17:G17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2764-2511-4004-8913-97587C109EC4}">
  <dimension ref="A1:K19"/>
  <sheetViews>
    <sheetView topLeftCell="A10" workbookViewId="0">
      <selection activeCell="B3" sqref="B3"/>
    </sheetView>
  </sheetViews>
  <sheetFormatPr defaultColWidth="9" defaultRowHeight="16.5" x14ac:dyDescent="0.25"/>
  <cols>
    <col min="1" max="1" width="5.75" style="2" customWidth="1"/>
    <col min="2" max="2" width="41.25" style="2" customWidth="1"/>
    <col min="3" max="3" width="7.375" style="3" customWidth="1"/>
    <col min="4" max="4" width="8.125" style="3" customWidth="1"/>
    <col min="5" max="5" width="16.75" style="2" customWidth="1"/>
    <col min="6" max="6" width="14" style="2" customWidth="1"/>
    <col min="7" max="7" width="12.5" style="4" customWidth="1"/>
    <col min="8" max="8" width="16.25" style="4" customWidth="1"/>
    <col min="9" max="9" width="27.75" style="4" customWidth="1"/>
    <col min="10" max="10" width="29.625" style="1" customWidth="1"/>
    <col min="11" max="11" width="17" style="1" customWidth="1"/>
    <col min="12" max="16384" width="9" style="1"/>
  </cols>
  <sheetData>
    <row r="1" spans="1:11" ht="78.7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  <c r="I1" s="39"/>
      <c r="J1" s="39"/>
    </row>
    <row r="2" spans="1:11" ht="9.75" customHeight="1" x14ac:dyDescent="0.25"/>
    <row r="3" spans="1:11" ht="65.25" customHeight="1" x14ac:dyDescent="0.25">
      <c r="A3" s="33" t="s">
        <v>9</v>
      </c>
      <c r="B3" s="36" t="s">
        <v>28</v>
      </c>
      <c r="C3" s="34" t="s">
        <v>29</v>
      </c>
      <c r="D3" s="34" t="s">
        <v>30</v>
      </c>
      <c r="E3" s="69" t="s">
        <v>31</v>
      </c>
      <c r="F3" s="38" t="s">
        <v>32</v>
      </c>
      <c r="G3" s="38" t="s">
        <v>33</v>
      </c>
      <c r="H3" s="38" t="s">
        <v>34</v>
      </c>
      <c r="I3" s="70"/>
      <c r="K3" s="20"/>
    </row>
    <row r="4" spans="1:11" ht="40.9" customHeight="1" x14ac:dyDescent="0.25">
      <c r="A4" s="32">
        <v>1</v>
      </c>
      <c r="B4" s="71" t="s">
        <v>35</v>
      </c>
      <c r="C4" s="28">
        <v>5</v>
      </c>
      <c r="D4" s="28" t="s">
        <v>36</v>
      </c>
      <c r="E4" s="25" t="s">
        <v>37</v>
      </c>
      <c r="F4" s="72">
        <v>210000</v>
      </c>
      <c r="G4" s="73">
        <f>F4*C4</f>
        <v>1050000</v>
      </c>
      <c r="H4" s="73">
        <f>934*G4</f>
        <v>980700000</v>
      </c>
      <c r="I4" s="74"/>
    </row>
    <row r="5" spans="1:11" ht="51.4" customHeight="1" x14ac:dyDescent="0.25">
      <c r="A5" s="32">
        <v>2</v>
      </c>
      <c r="B5" s="75" t="s">
        <v>38</v>
      </c>
      <c r="C5" s="28">
        <v>5</v>
      </c>
      <c r="D5" s="28" t="s">
        <v>36</v>
      </c>
      <c r="E5" s="25" t="s">
        <v>37</v>
      </c>
      <c r="F5" s="72">
        <v>392000</v>
      </c>
      <c r="G5" s="73">
        <f t="shared" ref="G5:G12" si="0">F5*C5</f>
        <v>1960000</v>
      </c>
      <c r="H5" s="73">
        <f t="shared" ref="H5:H12" si="1">934*G5</f>
        <v>1830640000</v>
      </c>
      <c r="I5" s="74"/>
    </row>
    <row r="6" spans="1:11" ht="24" customHeight="1" x14ac:dyDescent="0.25">
      <c r="A6" s="32">
        <v>3</v>
      </c>
      <c r="B6" s="75" t="s">
        <v>39</v>
      </c>
      <c r="C6" s="28">
        <v>2</v>
      </c>
      <c r="D6" s="32" t="s">
        <v>40</v>
      </c>
      <c r="E6" s="25" t="s">
        <v>41</v>
      </c>
      <c r="F6" s="72">
        <v>272000</v>
      </c>
      <c r="G6" s="73">
        <f t="shared" si="0"/>
        <v>544000</v>
      </c>
      <c r="H6" s="73">
        <f t="shared" si="1"/>
        <v>508096000</v>
      </c>
      <c r="I6" s="74"/>
      <c r="J6" s="6"/>
      <c r="K6" s="6"/>
    </row>
    <row r="7" spans="1:11" ht="33" x14ac:dyDescent="0.25">
      <c r="A7" s="32">
        <v>4</v>
      </c>
      <c r="B7" s="75" t="s">
        <v>42</v>
      </c>
      <c r="C7" s="28">
        <v>1</v>
      </c>
      <c r="D7" s="32" t="s">
        <v>40</v>
      </c>
      <c r="E7" s="25" t="s">
        <v>41</v>
      </c>
      <c r="F7" s="72">
        <v>380000</v>
      </c>
      <c r="G7" s="73">
        <f t="shared" si="0"/>
        <v>380000</v>
      </c>
      <c r="H7" s="73">
        <f t="shared" si="1"/>
        <v>354920000</v>
      </c>
      <c r="I7" s="74"/>
      <c r="J7" s="6"/>
      <c r="K7" s="6"/>
    </row>
    <row r="8" spans="1:11" ht="40.15" customHeight="1" x14ac:dyDescent="0.25">
      <c r="A8" s="32">
        <v>5</v>
      </c>
      <c r="B8" s="71" t="s">
        <v>43</v>
      </c>
      <c r="C8" s="28">
        <v>1</v>
      </c>
      <c r="D8" s="28" t="s">
        <v>40</v>
      </c>
      <c r="E8" s="25" t="s">
        <v>41</v>
      </c>
      <c r="F8" s="72">
        <v>2000000</v>
      </c>
      <c r="G8" s="73">
        <f t="shared" si="0"/>
        <v>2000000</v>
      </c>
      <c r="H8" s="73">
        <f t="shared" si="1"/>
        <v>1868000000</v>
      </c>
      <c r="I8" s="74"/>
      <c r="J8" s="6"/>
      <c r="K8" s="6"/>
    </row>
    <row r="9" spans="1:11" s="5" customFormat="1" ht="37.9" customHeight="1" x14ac:dyDescent="0.25">
      <c r="A9" s="32">
        <v>6</v>
      </c>
      <c r="B9" s="75" t="s">
        <v>44</v>
      </c>
      <c r="C9" s="28">
        <v>1</v>
      </c>
      <c r="D9" s="28" t="s">
        <v>40</v>
      </c>
      <c r="E9" s="25" t="s">
        <v>41</v>
      </c>
      <c r="F9" s="72">
        <v>250000</v>
      </c>
      <c r="G9" s="73">
        <f t="shared" si="0"/>
        <v>250000</v>
      </c>
      <c r="H9" s="73">
        <f t="shared" si="1"/>
        <v>233500000</v>
      </c>
      <c r="I9" s="74"/>
      <c r="J9" s="6"/>
      <c r="K9" s="6"/>
    </row>
    <row r="10" spans="1:11" ht="31.15" customHeight="1" x14ac:dyDescent="0.25">
      <c r="A10" s="32">
        <v>7</v>
      </c>
      <c r="B10" s="75" t="s">
        <v>45</v>
      </c>
      <c r="C10" s="28">
        <v>1</v>
      </c>
      <c r="D10" s="32" t="s">
        <v>40</v>
      </c>
      <c r="E10" s="25" t="s">
        <v>41</v>
      </c>
      <c r="F10" s="72">
        <v>490000</v>
      </c>
      <c r="G10" s="73">
        <f t="shared" si="0"/>
        <v>490000</v>
      </c>
      <c r="H10" s="73">
        <f t="shared" si="1"/>
        <v>457660000</v>
      </c>
      <c r="I10" s="74"/>
      <c r="K10" s="6"/>
    </row>
    <row r="11" spans="1:11" ht="49.5" x14ac:dyDescent="0.25">
      <c r="A11" s="32">
        <v>8</v>
      </c>
      <c r="B11" s="75" t="s">
        <v>46</v>
      </c>
      <c r="C11" s="28">
        <v>1</v>
      </c>
      <c r="D11" s="32" t="s">
        <v>47</v>
      </c>
      <c r="E11" s="25" t="s">
        <v>41</v>
      </c>
      <c r="F11" s="72">
        <v>1550000</v>
      </c>
      <c r="G11" s="73">
        <f t="shared" si="0"/>
        <v>1550000</v>
      </c>
      <c r="H11" s="73">
        <f t="shared" si="1"/>
        <v>1447700000</v>
      </c>
      <c r="I11" s="74"/>
    </row>
    <row r="12" spans="1:11" ht="33" x14ac:dyDescent="0.25">
      <c r="A12" s="32">
        <v>9</v>
      </c>
      <c r="B12" s="71" t="s">
        <v>48</v>
      </c>
      <c r="C12" s="28">
        <v>1</v>
      </c>
      <c r="D12" s="28" t="s">
        <v>40</v>
      </c>
      <c r="E12" s="25" t="s">
        <v>41</v>
      </c>
      <c r="F12" s="72">
        <v>2330000</v>
      </c>
      <c r="G12" s="73">
        <f t="shared" si="0"/>
        <v>2330000</v>
      </c>
      <c r="H12" s="73">
        <f t="shared" si="1"/>
        <v>2176220000</v>
      </c>
      <c r="I12" s="74"/>
      <c r="J12" s="74"/>
      <c r="K12" s="74"/>
    </row>
    <row r="13" spans="1:11" ht="17.25" customHeight="1" x14ac:dyDescent="0.25">
      <c r="A13" s="32">
        <v>10</v>
      </c>
      <c r="B13" s="76" t="s">
        <v>49</v>
      </c>
      <c r="C13" s="77">
        <v>10</v>
      </c>
      <c r="D13" s="78" t="s">
        <v>40</v>
      </c>
      <c r="E13" s="78" t="s">
        <v>41</v>
      </c>
      <c r="F13" s="97">
        <v>950000</v>
      </c>
      <c r="G13" s="98">
        <v>950000</v>
      </c>
      <c r="H13" s="98">
        <f>934*G13</f>
        <v>887300000</v>
      </c>
      <c r="I13" s="74"/>
    </row>
    <row r="14" spans="1:11" ht="33" x14ac:dyDescent="0.25">
      <c r="A14" s="32">
        <v>11</v>
      </c>
      <c r="B14" s="76" t="s">
        <v>50</v>
      </c>
      <c r="C14" s="77">
        <v>10</v>
      </c>
      <c r="D14" s="78" t="s">
        <v>51</v>
      </c>
      <c r="E14" s="78" t="s">
        <v>41</v>
      </c>
      <c r="F14" s="97"/>
      <c r="G14" s="98"/>
      <c r="H14" s="98"/>
      <c r="I14" s="74"/>
    </row>
    <row r="15" spans="1:11" x14ac:dyDescent="0.25">
      <c r="A15" s="32">
        <v>12</v>
      </c>
      <c r="B15" s="76" t="s">
        <v>52</v>
      </c>
      <c r="C15" s="77">
        <v>10</v>
      </c>
      <c r="D15" s="78" t="s">
        <v>53</v>
      </c>
      <c r="E15" s="78" t="s">
        <v>41</v>
      </c>
      <c r="F15" s="97"/>
      <c r="G15" s="98"/>
      <c r="H15" s="98"/>
      <c r="I15" s="74"/>
    </row>
    <row r="16" spans="1:11" x14ac:dyDescent="0.25">
      <c r="A16" s="32">
        <v>13</v>
      </c>
      <c r="B16" s="76" t="s">
        <v>54</v>
      </c>
      <c r="C16" s="77">
        <v>10</v>
      </c>
      <c r="D16" s="78" t="s">
        <v>53</v>
      </c>
      <c r="E16" s="78" t="s">
        <v>41</v>
      </c>
      <c r="F16" s="97"/>
      <c r="G16" s="98"/>
      <c r="H16" s="98"/>
      <c r="I16" s="79"/>
    </row>
    <row r="17" spans="1:9" x14ac:dyDescent="0.25">
      <c r="A17" s="32">
        <v>14</v>
      </c>
      <c r="B17" s="76" t="s">
        <v>55</v>
      </c>
      <c r="C17" s="77">
        <v>10</v>
      </c>
      <c r="D17" s="78" t="s">
        <v>56</v>
      </c>
      <c r="E17" s="78" t="s">
        <v>41</v>
      </c>
      <c r="F17" s="97"/>
      <c r="G17" s="98"/>
      <c r="H17" s="98"/>
      <c r="I17" s="79"/>
    </row>
    <row r="18" spans="1:9" x14ac:dyDescent="0.25">
      <c r="A18" s="32">
        <v>15</v>
      </c>
      <c r="B18" s="76" t="s">
        <v>57</v>
      </c>
      <c r="C18" s="77">
        <v>2</v>
      </c>
      <c r="D18" s="78" t="s">
        <v>58</v>
      </c>
      <c r="E18" s="78" t="s">
        <v>59</v>
      </c>
      <c r="F18" s="72">
        <v>1380000</v>
      </c>
      <c r="G18" s="80">
        <f>F18*C18</f>
        <v>2760000</v>
      </c>
      <c r="H18" s="80">
        <f>G18*934</f>
        <v>2577840000</v>
      </c>
    </row>
    <row r="19" spans="1:9" x14ac:dyDescent="0.25">
      <c r="A19" s="99" t="s">
        <v>60</v>
      </c>
      <c r="B19" s="100"/>
      <c r="C19" s="100"/>
      <c r="D19" s="100"/>
      <c r="E19" s="101"/>
      <c r="F19" s="81">
        <f>SUM(F4:F18)</f>
        <v>10204000</v>
      </c>
      <c r="G19" s="81">
        <f>SUM(G4:G18)</f>
        <v>14264000</v>
      </c>
      <c r="H19" s="81">
        <f>SUM(H4:H18)</f>
        <v>13322576000</v>
      </c>
    </row>
  </sheetData>
  <mergeCells count="5">
    <mergeCell ref="A1:H1"/>
    <mergeCell ref="F13:F17"/>
    <mergeCell ref="G13:G17"/>
    <mergeCell ref="H13:H17"/>
    <mergeCell ref="A19:E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51D16-ADF5-45CE-B0AB-4A38EF90281E}"/>
</file>

<file path=customXml/itemProps2.xml><?xml version="1.0" encoding="utf-8"?>
<ds:datastoreItem xmlns:ds="http://schemas.openxmlformats.org/officeDocument/2006/customXml" ds:itemID="{E0AB7125-0AB6-4CBF-8D7E-07A7F0C6E0B5}"/>
</file>

<file path=customXml/itemProps3.xml><?xml version="1.0" encoding="utf-8"?>
<ds:datastoreItem xmlns:ds="http://schemas.openxmlformats.org/officeDocument/2006/customXml" ds:itemID="{98308E00-DB96-4289-A1BC-E3428EE15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PL1</vt:lpstr>
      <vt:lpstr>PL2</vt:lpstr>
      <vt:lpstr>PL3</vt:lpstr>
      <vt:lpstr>PL4</vt:lpstr>
      <vt:lpstr>'PL1'!Print_Area</vt:lpstr>
      <vt:lpstr>'PL1'!Print_Titles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BUU DIEN</cp:lastModifiedBy>
  <cp:lastPrinted>2022-09-13T01:15:47Z</cp:lastPrinted>
  <dcterms:created xsi:type="dcterms:W3CDTF">2013-05-20T09:27:04Z</dcterms:created>
  <dcterms:modified xsi:type="dcterms:W3CDTF">2022-09-30T09:06:16Z</dcterms:modified>
</cp:coreProperties>
</file>